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ofessor\Teaching\past lecture series\2019\2019 Macromolecular structure and interactions\Exam 2019_2020\"/>
    </mc:Choice>
  </mc:AlternateContent>
  <xr:revisionPtr revIDLastSave="0" documentId="13_ncr:1_{95C48574-02C1-4087-B3AC-9310DD7EB6A2}" xr6:coauthVersionLast="47" xr6:coauthVersionMax="47" xr10:uidLastSave="{00000000-0000-0000-0000-000000000000}"/>
  <bookViews>
    <workbookView xWindow="105" yWindow="2670" windowWidth="28695" windowHeight="153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2" i="1" l="1"/>
  <c r="J19" i="1"/>
  <c r="I13" i="1"/>
  <c r="E16" i="1"/>
  <c r="W29" i="1" l="1"/>
  <c r="X29" i="1" s="1"/>
  <c r="W28" i="1"/>
  <c r="X24" i="1"/>
  <c r="X23" i="1"/>
  <c r="W20" i="1"/>
  <c r="W19" i="1"/>
  <c r="J7" i="1" l="1"/>
  <c r="J8" i="1" s="1"/>
  <c r="D32" i="1" l="1"/>
  <c r="D35" i="1" s="1"/>
  <c r="D36" i="1"/>
  <c r="D16" i="1"/>
  <c r="F7" i="1"/>
  <c r="F8" i="1" s="1"/>
  <c r="D10" i="1" s="1"/>
  <c r="D38" i="1" l="1"/>
</calcChain>
</file>

<file path=xl/sharedStrings.xml><?xml version="1.0" encoding="utf-8"?>
<sst xmlns="http://schemas.openxmlformats.org/spreadsheetml/2006/main" count="153" uniqueCount="139">
  <si>
    <t>question 1</t>
  </si>
  <si>
    <t>N</t>
  </si>
  <si>
    <t>amino acids</t>
  </si>
  <si>
    <t>R</t>
  </si>
  <si>
    <t>nM</t>
  </si>
  <si>
    <t>C</t>
  </si>
  <si>
    <t>end-to-end dist</t>
  </si>
  <si>
    <t>R2</t>
  </si>
  <si>
    <t>nm</t>
  </si>
  <si>
    <t>nm^2</t>
  </si>
  <si>
    <t>EFRET</t>
  </si>
  <si>
    <t>D</t>
  </si>
  <si>
    <t>D/A</t>
  </si>
  <si>
    <t>R0</t>
  </si>
  <si>
    <t>some glycines</t>
  </si>
  <si>
    <t>Kf</t>
  </si>
  <si>
    <t>wt</t>
  </si>
  <si>
    <t>mut</t>
  </si>
  <si>
    <t>DG</t>
  </si>
  <si>
    <t>% folded</t>
  </si>
  <si>
    <t>prot:</t>
  </si>
  <si>
    <t>Erg</t>
  </si>
  <si>
    <t>1.1c</t>
  </si>
  <si>
    <t>1.2.a</t>
  </si>
  <si>
    <t>ion pair</t>
  </si>
  <si>
    <t>1.2.b</t>
  </si>
  <si>
    <t>1.1.a</t>
  </si>
  <si>
    <t>1.1.b</t>
  </si>
  <si>
    <t>1.2.c</t>
  </si>
  <si>
    <t>lysine to glutamate in ion-pair partner</t>
  </si>
  <si>
    <t>question 2</t>
  </si>
  <si>
    <t>2.1.a</t>
  </si>
  <si>
    <t>0.4 =( Ip-Io)/(Ip + 2*Io)</t>
  </si>
  <si>
    <t>Io = Ip*(1-r)/(2*r+1)</t>
  </si>
  <si>
    <t>r</t>
  </si>
  <si>
    <t>Io</t>
  </si>
  <si>
    <t>Ip</t>
  </si>
  <si>
    <t>Io/iP</t>
  </si>
  <si>
    <t>2.1.b</t>
  </si>
  <si>
    <t>vector addition of excitation beam</t>
  </si>
  <si>
    <t>hour glass shape of excited molecules</t>
  </si>
  <si>
    <t>2.1.c</t>
  </si>
  <si>
    <t>r0</t>
  </si>
  <si>
    <t>tau</t>
  </si>
  <si>
    <t>ns</t>
  </si>
  <si>
    <t>theta</t>
  </si>
  <si>
    <t>uM</t>
  </si>
  <si>
    <t>2.1c</t>
  </si>
  <si>
    <t>concentraition of the ligand</t>
  </si>
  <si>
    <t>immedate saturation of the binder</t>
  </si>
  <si>
    <t>Hill coefficient -&gt; "n"</t>
  </si>
  <si>
    <t>degree of cooperativity</t>
  </si>
  <si>
    <t>n = 2 means that two binding sites for full cooperativity</t>
  </si>
  <si>
    <t>or more binding sites for "less-than-full" cooperativity</t>
  </si>
  <si>
    <t>question 3</t>
  </si>
  <si>
    <t>lambda/4 plate:</t>
  </si>
  <si>
    <t xml:space="preserve">birefringent crystal </t>
  </si>
  <si>
    <t>produces circular polarized light</t>
  </si>
  <si>
    <t xml:space="preserve">by shifting the phase of the extraordinary vs the </t>
  </si>
  <si>
    <t>ordinary beam by lambda/4</t>
  </si>
  <si>
    <t>A: Myoglobin, as it is mostly alpha helix</t>
  </si>
  <si>
    <t>B: Chymotrypsin, as it is mostly beta</t>
  </si>
  <si>
    <t>(H3C)2-C=O</t>
  </si>
  <si>
    <t>H-bonding to backbone</t>
  </si>
  <si>
    <t>solubilizing backbone</t>
  </si>
  <si>
    <t>hydrophobic effect disruption</t>
  </si>
  <si>
    <t>RT</t>
  </si>
  <si>
    <t>[urea]</t>
  </si>
  <si>
    <t>Kunf</t>
  </si>
  <si>
    <t>m</t>
  </si>
  <si>
    <t>a-helix spectrum due to dbl min at 208 and 222 nm</t>
  </si>
  <si>
    <t>question 5</t>
  </si>
  <si>
    <t>question 4</t>
  </si>
  <si>
    <t>plot with ex spec of donor</t>
  </si>
  <si>
    <t>em spec of acceptor</t>
  </si>
  <si>
    <t>overlap is J(lambda)</t>
  </si>
  <si>
    <t>4.1.b</t>
  </si>
  <si>
    <t>4.1.a</t>
  </si>
  <si>
    <t xml:space="preserve">i) quantum yield might drop due to </t>
  </si>
  <si>
    <t>quenching with nearby residue</t>
  </si>
  <si>
    <t xml:space="preserve">could also go up due to stabilization </t>
  </si>
  <si>
    <t>of dye structure when bound</t>
  </si>
  <si>
    <t>to hydrophobic site</t>
  </si>
  <si>
    <t xml:space="preserve">ii) k2 can change value due to </t>
  </si>
  <si>
    <t>hindered rotation</t>
  </si>
  <si>
    <t>4.2.a</t>
  </si>
  <si>
    <t>Open</t>
  </si>
  <si>
    <t>Closed</t>
  </si>
  <si>
    <t>p_1</t>
  </si>
  <si>
    <t>p_2</t>
  </si>
  <si>
    <t>v_1</t>
  </si>
  <si>
    <t>v_2</t>
  </si>
  <si>
    <t>FRET</t>
  </si>
  <si>
    <t>open prob</t>
  </si>
  <si>
    <t>V*</t>
  </si>
  <si>
    <t>mV</t>
  </si>
  <si>
    <t>q</t>
  </si>
  <si>
    <t>4.2b</t>
  </si>
  <si>
    <t>c_1=c_2*exp(DV/kT)</t>
  </si>
  <si>
    <t>C_1 =</t>
  </si>
  <si>
    <t>mM</t>
  </si>
  <si>
    <t>5.1.a</t>
  </si>
  <si>
    <t>s: elongation</t>
  </si>
  <si>
    <t>sigm: nucleation</t>
  </si>
  <si>
    <t>5.1.b</t>
  </si>
  <si>
    <t>Transition 2 is more coop</t>
  </si>
  <si>
    <t>as sigma is the determin</t>
  </si>
  <si>
    <t>5.1.c</t>
  </si>
  <si>
    <t>gly: entropy</t>
  </si>
  <si>
    <t>pro: locked conf, no Hbond</t>
  </si>
  <si>
    <t>points from C to N</t>
  </si>
  <si>
    <t>pos pole at N, neg pole at C</t>
  </si>
  <si>
    <t>originates from arranged peptd bonds</t>
  </si>
  <si>
    <t>stapled helix: preformed first helical turn</t>
  </si>
  <si>
    <t>unfavorable nucleoation is bypassed</t>
  </si>
  <si>
    <t>question 6</t>
  </si>
  <si>
    <t>water organization (clathrate) around hydrophobic</t>
  </si>
  <si>
    <t>groups to preserve Hbonding</t>
  </si>
  <si>
    <t>6.2a</t>
  </si>
  <si>
    <t>denaturation at cold temperatures</t>
  </si>
  <si>
    <t>due to curvature in DG</t>
  </si>
  <si>
    <t>6.2.b</t>
  </si>
  <si>
    <t>delta Cp, heat capacity diff between folded and unfolded state</t>
  </si>
  <si>
    <t>6.2.c</t>
  </si>
  <si>
    <t>DSC: deltaCp can be obtained from baseline diff from DSC curve</t>
  </si>
  <si>
    <t>6.2.d</t>
  </si>
  <si>
    <t>heat capacity: melting of clathrates</t>
  </si>
  <si>
    <t>more hydrophobic residues exposed in unfolded state</t>
  </si>
  <si>
    <t>thus higher heat capacity</t>
  </si>
  <si>
    <t>membrane scheme</t>
  </si>
  <si>
    <t>hydrophobic effect keeps hydrophobic parts inside</t>
  </si>
  <si>
    <t>Hbonds at polar head groups</t>
  </si>
  <si>
    <t>6.3.a</t>
  </si>
  <si>
    <t>6.3.b</t>
  </si>
  <si>
    <t>hydrophobic helix of ~4 nm length</t>
  </si>
  <si>
    <t>bond angle 70 deg -&gt; 1 pt</t>
  </si>
  <si>
    <t>partially folded -&gt; 0.5 pt</t>
  </si>
  <si>
    <t>0.5 pts</t>
  </si>
  <si>
    <t>mM also 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</si>
</sst>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5" fillId="2" borderId="1" applyNumberFormat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 applyAlignment="1">
      <alignment horizontal="justify" vertical="center"/>
    </xf>
    <xf numFmtId="0" fontId="3" fillId="0" borderId="0" xfId="0" applyFont="1"/>
    <xf numFmtId="11" fontId="0" fillId="0" borderId="0" xfId="0" applyNumberForma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5" fillId="2" borderId="1" xfId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41"/>
  <sheetViews>
    <sheetView tabSelected="1" zoomScale="70" zoomScaleNormal="70" workbookViewId="0">
      <selection activeCell="O17" sqref="O17"/>
    </sheetView>
  </sheetViews>
  <sheetFormatPr defaultRowHeight="15" x14ac:dyDescent="0.25"/>
  <cols>
    <col min="2" max="2" width="9.140625" style="1"/>
    <col min="8" max="8" width="9.140625" style="1"/>
    <col min="9" max="9" width="12.5703125" customWidth="1"/>
    <col min="14" max="14" width="9.140625" style="1"/>
    <col min="24" max="24" width="13.140625" bestFit="1" customWidth="1"/>
  </cols>
  <sheetData>
    <row r="2" spans="2:33" x14ac:dyDescent="0.25">
      <c r="B2" s="1" t="s">
        <v>0</v>
      </c>
      <c r="H2" s="1" t="s">
        <v>30</v>
      </c>
      <c r="N2" s="1" t="s">
        <v>54</v>
      </c>
      <c r="U2" s="1" t="s">
        <v>72</v>
      </c>
      <c r="AA2" s="1" t="s">
        <v>71</v>
      </c>
      <c r="AF2" s="1" t="s">
        <v>115</v>
      </c>
    </row>
    <row r="3" spans="2:33" x14ac:dyDescent="0.25">
      <c r="B3" s="7" t="s">
        <v>26</v>
      </c>
      <c r="C3" t="s">
        <v>1</v>
      </c>
      <c r="D3">
        <v>50</v>
      </c>
      <c r="E3" t="s">
        <v>2</v>
      </c>
      <c r="H3" s="7" t="s">
        <v>31</v>
      </c>
      <c r="I3" t="s">
        <v>32</v>
      </c>
      <c r="N3" s="7">
        <v>3.1</v>
      </c>
      <c r="O3" t="s">
        <v>55</v>
      </c>
      <c r="U3" s="7" t="s">
        <v>77</v>
      </c>
      <c r="V3" t="s">
        <v>73</v>
      </c>
      <c r="AA3" s="7" t="s">
        <v>101</v>
      </c>
      <c r="AB3" t="s">
        <v>102</v>
      </c>
      <c r="AF3" s="7">
        <v>6.1</v>
      </c>
      <c r="AG3" t="s">
        <v>116</v>
      </c>
    </row>
    <row r="4" spans="2:33" x14ac:dyDescent="0.25">
      <c r="B4" s="7"/>
      <c r="C4" t="s">
        <v>13</v>
      </c>
      <c r="D4">
        <v>6</v>
      </c>
      <c r="E4" t="s">
        <v>4</v>
      </c>
      <c r="H4" s="7"/>
      <c r="I4" t="s">
        <v>33</v>
      </c>
      <c r="N4" s="7"/>
      <c r="O4" t="s">
        <v>56</v>
      </c>
      <c r="U4" s="8"/>
      <c r="V4" t="s">
        <v>74</v>
      </c>
      <c r="AA4" s="8"/>
      <c r="AB4" t="s">
        <v>103</v>
      </c>
      <c r="AF4" s="8"/>
      <c r="AG4" t="s">
        <v>117</v>
      </c>
    </row>
    <row r="5" spans="2:33" x14ac:dyDescent="0.25">
      <c r="B5" s="7"/>
      <c r="C5" t="s">
        <v>5</v>
      </c>
      <c r="D5">
        <v>9.27</v>
      </c>
      <c r="H5" s="7"/>
      <c r="I5" t="s">
        <v>34</v>
      </c>
      <c r="J5">
        <v>0.4</v>
      </c>
      <c r="N5" s="7"/>
      <c r="O5" t="s">
        <v>57</v>
      </c>
      <c r="U5" s="8"/>
      <c r="V5" t="s">
        <v>75</v>
      </c>
      <c r="AA5" s="8"/>
      <c r="AF5" s="8"/>
    </row>
    <row r="6" spans="2:33" x14ac:dyDescent="0.25">
      <c r="B6" s="7"/>
      <c r="H6" s="7"/>
      <c r="I6" t="s">
        <v>36</v>
      </c>
      <c r="J6">
        <v>1</v>
      </c>
      <c r="N6" s="7"/>
      <c r="O6" t="s">
        <v>58</v>
      </c>
      <c r="U6" s="8"/>
      <c r="AA6" s="7" t="s">
        <v>104</v>
      </c>
      <c r="AB6" t="s">
        <v>105</v>
      </c>
      <c r="AF6" s="7" t="s">
        <v>118</v>
      </c>
      <c r="AG6" t="s">
        <v>119</v>
      </c>
    </row>
    <row r="7" spans="2:33" x14ac:dyDescent="0.25">
      <c r="B7" s="7"/>
      <c r="C7" t="s">
        <v>6</v>
      </c>
      <c r="E7" t="s">
        <v>7</v>
      </c>
      <c r="F7">
        <f>D3*0.38^2*D5</f>
        <v>66.929400000000001</v>
      </c>
      <c r="G7" t="s">
        <v>9</v>
      </c>
      <c r="H7" s="7"/>
      <c r="I7" t="s">
        <v>35</v>
      </c>
      <c r="J7">
        <f>J6*(1-J5)/(2*J5+1)</f>
        <v>0.33333333333333331</v>
      </c>
      <c r="N7" s="7"/>
      <c r="O7" t="s">
        <v>59</v>
      </c>
      <c r="U7" s="7" t="s">
        <v>76</v>
      </c>
      <c r="V7" t="s">
        <v>78</v>
      </c>
      <c r="AA7" s="7"/>
      <c r="AB7" t="s">
        <v>106</v>
      </c>
      <c r="AF7" s="7"/>
      <c r="AG7" t="s">
        <v>120</v>
      </c>
    </row>
    <row r="8" spans="2:33" x14ac:dyDescent="0.25">
      <c r="B8" s="7"/>
      <c r="E8" t="s">
        <v>3</v>
      </c>
      <c r="F8">
        <f>SQRT(F7)</f>
        <v>8.1810390538121744</v>
      </c>
      <c r="G8" t="s">
        <v>8</v>
      </c>
      <c r="H8" s="7"/>
      <c r="I8" s="1" t="s">
        <v>37</v>
      </c>
      <c r="J8" s="1">
        <f>J7/J6</f>
        <v>0.33333333333333331</v>
      </c>
      <c r="N8" s="7"/>
      <c r="U8" s="8"/>
      <c r="V8" t="s">
        <v>79</v>
      </c>
      <c r="AA8" s="8"/>
      <c r="AF8" s="8"/>
    </row>
    <row r="9" spans="2:33" x14ac:dyDescent="0.25">
      <c r="B9" s="7"/>
      <c r="H9" s="7"/>
      <c r="N9" s="7">
        <v>3.2</v>
      </c>
      <c r="O9" t="s">
        <v>60</v>
      </c>
      <c r="U9" s="8"/>
      <c r="V9" t="s">
        <v>80</v>
      </c>
      <c r="AA9" s="7" t="s">
        <v>107</v>
      </c>
      <c r="AB9" t="s">
        <v>108</v>
      </c>
      <c r="AF9" s="7" t="s">
        <v>121</v>
      </c>
      <c r="AG9" t="s">
        <v>122</v>
      </c>
    </row>
    <row r="10" spans="2:33" x14ac:dyDescent="0.25">
      <c r="B10" s="7"/>
      <c r="C10" t="s">
        <v>10</v>
      </c>
      <c r="D10">
        <f>D4^6/(F8^6+D4^6)</f>
        <v>0.13466130837748319</v>
      </c>
      <c r="H10" s="7"/>
      <c r="N10" s="7"/>
      <c r="O10" t="s">
        <v>70</v>
      </c>
      <c r="U10" s="8"/>
      <c r="V10" t="s">
        <v>81</v>
      </c>
      <c r="AA10" s="8"/>
      <c r="AB10" t="s">
        <v>109</v>
      </c>
      <c r="AF10" s="8"/>
    </row>
    <row r="11" spans="2:33" x14ac:dyDescent="0.25">
      <c r="B11" s="7"/>
      <c r="H11" s="7" t="s">
        <v>38</v>
      </c>
      <c r="I11" t="s">
        <v>39</v>
      </c>
      <c r="N11" s="7"/>
      <c r="O11" t="s">
        <v>61</v>
      </c>
      <c r="U11" s="8"/>
      <c r="V11" t="s">
        <v>82</v>
      </c>
      <c r="AA11" s="8"/>
      <c r="AF11" s="7" t="s">
        <v>123</v>
      </c>
      <c r="AG11" t="s">
        <v>124</v>
      </c>
    </row>
    <row r="12" spans="2:33" x14ac:dyDescent="0.25">
      <c r="B12" s="7"/>
      <c r="H12" s="7"/>
      <c r="I12" t="s">
        <v>40</v>
      </c>
      <c r="N12" s="7"/>
      <c r="U12" s="8"/>
      <c r="AA12" s="7">
        <v>5.2</v>
      </c>
      <c r="AB12" t="s">
        <v>110</v>
      </c>
      <c r="AF12" s="7"/>
    </row>
    <row r="13" spans="2:33" x14ac:dyDescent="0.25">
      <c r="B13" s="7" t="s">
        <v>27</v>
      </c>
      <c r="C13">
        <v>12000</v>
      </c>
      <c r="D13" t="s">
        <v>11</v>
      </c>
      <c r="H13" s="7"/>
      <c r="I13" s="9" t="str">
        <f>"-&gt; structure of protein =&gt; anisotropy"</f>
        <v>-&gt; structure of protein =&gt; anisotropy</v>
      </c>
      <c r="M13" s="11" t="s">
        <v>137</v>
      </c>
      <c r="N13" s="7">
        <v>3.3</v>
      </c>
      <c r="O13" t="s">
        <v>62</v>
      </c>
      <c r="U13" s="8"/>
      <c r="V13" t="s">
        <v>83</v>
      </c>
      <c r="AA13" s="8"/>
      <c r="AB13" t="s">
        <v>111</v>
      </c>
      <c r="AF13" s="7" t="s">
        <v>125</v>
      </c>
      <c r="AG13" t="s">
        <v>126</v>
      </c>
    </row>
    <row r="14" spans="2:33" x14ac:dyDescent="0.25">
      <c r="B14" s="7"/>
      <c r="C14">
        <v>6000</v>
      </c>
      <c r="D14" t="s">
        <v>12</v>
      </c>
      <c r="N14" s="7"/>
      <c r="O14" t="s">
        <v>63</v>
      </c>
      <c r="U14" s="8"/>
      <c r="V14" t="s">
        <v>84</v>
      </c>
      <c r="AA14" s="8"/>
      <c r="AB14" t="s">
        <v>112</v>
      </c>
      <c r="AF14" s="8"/>
      <c r="AG14" t="s">
        <v>127</v>
      </c>
    </row>
    <row r="15" spans="2:33" x14ac:dyDescent="0.25">
      <c r="B15" s="7"/>
      <c r="N15" s="7"/>
      <c r="O15" t="s">
        <v>64</v>
      </c>
      <c r="U15" s="8"/>
      <c r="AA15" s="8"/>
      <c r="AF15" s="8"/>
      <c r="AG15" t="s">
        <v>128</v>
      </c>
    </row>
    <row r="16" spans="2:33" x14ac:dyDescent="0.25">
      <c r="B16" s="7"/>
      <c r="C16" t="s">
        <v>10</v>
      </c>
      <c r="D16">
        <f>1-C14/C13</f>
        <v>0.5</v>
      </c>
      <c r="E16" s="9" t="str">
        <f>"-&gt; 1pt"</f>
        <v>-&gt; 1pt</v>
      </c>
      <c r="H16" s="7" t="s">
        <v>41</v>
      </c>
      <c r="I16" t="s">
        <v>42</v>
      </c>
      <c r="J16">
        <v>0.4</v>
      </c>
      <c r="N16" s="7"/>
      <c r="O16" t="s">
        <v>65</v>
      </c>
      <c r="U16" s="7" t="s">
        <v>85</v>
      </c>
      <c r="V16" t="s">
        <v>86</v>
      </c>
      <c r="W16">
        <v>0.2</v>
      </c>
      <c r="AA16" s="7">
        <v>5.3</v>
      </c>
      <c r="AB16" t="s">
        <v>113</v>
      </c>
      <c r="AF16" s="7"/>
    </row>
    <row r="17" spans="2:33" x14ac:dyDescent="0.25">
      <c r="B17" s="7"/>
      <c r="H17" s="7"/>
      <c r="I17" t="s">
        <v>34</v>
      </c>
      <c r="J17">
        <v>0.08</v>
      </c>
      <c r="N17" s="7"/>
      <c r="U17" s="8"/>
      <c r="V17" t="s">
        <v>87</v>
      </c>
      <c r="W17">
        <v>0.6</v>
      </c>
      <c r="AA17" s="8"/>
      <c r="AB17" t="s">
        <v>114</v>
      </c>
      <c r="AF17" s="7" t="s">
        <v>132</v>
      </c>
      <c r="AG17" t="s">
        <v>129</v>
      </c>
    </row>
    <row r="18" spans="2:33" x14ac:dyDescent="0.25">
      <c r="B18" s="7"/>
      <c r="C18" t="s">
        <v>5</v>
      </c>
      <c r="D18">
        <v>5</v>
      </c>
      <c r="H18" s="7"/>
      <c r="I18" t="s">
        <v>43</v>
      </c>
      <c r="J18">
        <v>4</v>
      </c>
      <c r="K18" t="s">
        <v>44</v>
      </c>
      <c r="N18" s="7">
        <v>3.4</v>
      </c>
      <c r="P18" t="s">
        <v>66</v>
      </c>
      <c r="Q18">
        <v>-2477.5720000000001</v>
      </c>
      <c r="U18" s="8"/>
      <c r="AA18" s="8"/>
      <c r="AF18" s="8"/>
      <c r="AG18" t="s">
        <v>130</v>
      </c>
    </row>
    <row r="19" spans="2:33" x14ac:dyDescent="0.25">
      <c r="B19" s="7"/>
      <c r="C19" t="s">
        <v>3</v>
      </c>
      <c r="D19">
        <v>6</v>
      </c>
      <c r="E19" t="s">
        <v>8</v>
      </c>
      <c r="H19" s="7"/>
      <c r="I19" s="1" t="s">
        <v>45</v>
      </c>
      <c r="J19" s="1">
        <f>J18/(J16/J17-1)</f>
        <v>1</v>
      </c>
      <c r="K19" s="1" t="s">
        <v>44</v>
      </c>
      <c r="N19" s="7"/>
      <c r="U19" s="8"/>
      <c r="V19" t="s">
        <v>90</v>
      </c>
      <c r="W19" t="str">
        <f>"-60 mV"</f>
        <v>-60 mV</v>
      </c>
      <c r="X19" t="s">
        <v>92</v>
      </c>
      <c r="Y19">
        <v>0.5</v>
      </c>
      <c r="AA19" s="8"/>
      <c r="AF19" s="8"/>
      <c r="AG19" t="s">
        <v>131</v>
      </c>
    </row>
    <row r="20" spans="2:33" x14ac:dyDescent="0.25">
      <c r="B20" s="7"/>
      <c r="H20" s="7"/>
      <c r="N20" s="7"/>
      <c r="O20" t="s">
        <v>67</v>
      </c>
      <c r="P20" t="s">
        <v>68</v>
      </c>
      <c r="Q20" t="s">
        <v>18</v>
      </c>
      <c r="V20" t="s">
        <v>91</v>
      </c>
      <c r="W20" t="str">
        <f>"-40 mV"</f>
        <v>-40 mV</v>
      </c>
      <c r="X20" t="s">
        <v>92</v>
      </c>
      <c r="Y20">
        <v>0.3</v>
      </c>
    </row>
    <row r="21" spans="2:33" x14ac:dyDescent="0.25">
      <c r="B21" s="7"/>
      <c r="H21" s="7"/>
      <c r="N21" s="7"/>
      <c r="O21">
        <v>2.5</v>
      </c>
      <c r="P21">
        <v>0.33333333333333331</v>
      </c>
      <c r="Q21">
        <v>2721.8910452600262</v>
      </c>
      <c r="U21" s="8"/>
      <c r="AA21" s="8"/>
      <c r="AF21" s="7" t="s">
        <v>133</v>
      </c>
      <c r="AG21" t="s">
        <v>134</v>
      </c>
    </row>
    <row r="22" spans="2:33" x14ac:dyDescent="0.25">
      <c r="B22" s="7"/>
      <c r="H22" s="7" t="s">
        <v>31</v>
      </c>
      <c r="I22" s="5">
        <v>9.9999999999999995E-7</v>
      </c>
      <c r="J22" t="s">
        <v>46</v>
      </c>
      <c r="N22" s="7"/>
      <c r="O22">
        <v>3</v>
      </c>
      <c r="P22">
        <v>1</v>
      </c>
      <c r="Q22">
        <v>0</v>
      </c>
      <c r="V22" t="s">
        <v>93</v>
      </c>
      <c r="X22" t="s">
        <v>92</v>
      </c>
    </row>
    <row r="23" spans="2:33" x14ac:dyDescent="0.25">
      <c r="B23" s="7" t="s">
        <v>22</v>
      </c>
      <c r="C23" t="s">
        <v>14</v>
      </c>
      <c r="H23" s="7"/>
      <c r="N23" s="7"/>
      <c r="O23">
        <v>3.5</v>
      </c>
      <c r="P23">
        <v>3</v>
      </c>
      <c r="Q23">
        <v>-2721.8910452600262</v>
      </c>
      <c r="U23" s="8"/>
      <c r="V23" t="s">
        <v>88</v>
      </c>
      <c r="W23">
        <v>0.25</v>
      </c>
      <c r="X23">
        <f>W23*$W$16+(1-W23)*$W$17</f>
        <v>0.49999999999999994</v>
      </c>
      <c r="AA23" s="8"/>
      <c r="AF23" s="8"/>
    </row>
    <row r="24" spans="2:33" x14ac:dyDescent="0.25">
      <c r="B24" s="7"/>
      <c r="C24" s="9" t="s">
        <v>136</v>
      </c>
      <c r="H24" s="7" t="s">
        <v>38</v>
      </c>
      <c r="I24">
        <v>0.5</v>
      </c>
      <c r="N24" s="7"/>
      <c r="U24" s="8"/>
      <c r="V24" t="s">
        <v>89</v>
      </c>
      <c r="W24">
        <v>0.75</v>
      </c>
      <c r="X24">
        <f>W24*$W$16+(1-W24)*$W$17</f>
        <v>0.30000000000000004</v>
      </c>
      <c r="AA24" s="8"/>
      <c r="AF24" s="8"/>
    </row>
    <row r="25" spans="2:33" s="2" customFormat="1" x14ac:dyDescent="0.25">
      <c r="C25" s="10" t="s">
        <v>135</v>
      </c>
      <c r="H25" s="7"/>
      <c r="I25"/>
      <c r="J25"/>
      <c r="K25"/>
      <c r="N25" s="7"/>
      <c r="O25" s="2" t="s">
        <v>69</v>
      </c>
      <c r="P25" s="2">
        <v>-5443.7820905200524</v>
      </c>
      <c r="U25" s="8"/>
      <c r="AA25" s="8"/>
      <c r="AF25" s="8"/>
    </row>
    <row r="26" spans="2:33" s="2" customFormat="1" x14ac:dyDescent="0.25">
      <c r="H26" s="7" t="s">
        <v>47</v>
      </c>
      <c r="I26" t="s">
        <v>48</v>
      </c>
      <c r="J26"/>
      <c r="K26"/>
      <c r="N26" s="7"/>
      <c r="O26" s="2" t="s">
        <v>18</v>
      </c>
      <c r="P26" s="2">
        <v>-16331.346271560156</v>
      </c>
      <c r="U26" s="8"/>
      <c r="V26" s="2" t="s">
        <v>94</v>
      </c>
      <c r="W26" s="2">
        <v>-50</v>
      </c>
      <c r="X26" s="2" t="s">
        <v>95</v>
      </c>
      <c r="AA26" s="8"/>
      <c r="AF26" s="8"/>
    </row>
    <row r="27" spans="2:33" s="2" customFormat="1" x14ac:dyDescent="0.25">
      <c r="H27" s="7"/>
      <c r="I27" s="2" t="s">
        <v>49</v>
      </c>
      <c r="N27" s="7"/>
      <c r="U27" s="8"/>
      <c r="AA27" s="8"/>
      <c r="AF27" s="8"/>
    </row>
    <row r="28" spans="2:33" s="2" customFormat="1" x14ac:dyDescent="0.25">
      <c r="B28" s="7" t="s">
        <v>23</v>
      </c>
      <c r="C28" s="2" t="s">
        <v>24</v>
      </c>
      <c r="H28" s="7"/>
      <c r="N28" s="7"/>
      <c r="U28" s="8"/>
      <c r="V28" s="2" t="s">
        <v>96</v>
      </c>
      <c r="W28" s="2" t="str">
        <f>"ln(1/p_1-1)/beta/(V*+60mV)"</f>
        <v>ln(1/p_1-1)/beta/(V*+60mV)</v>
      </c>
      <c r="AA28" s="8"/>
      <c r="AF28" s="8"/>
    </row>
    <row r="29" spans="2:33" x14ac:dyDescent="0.25">
      <c r="B29" s="7"/>
      <c r="C29" s="2"/>
      <c r="D29" s="2"/>
      <c r="E29" s="2"/>
      <c r="F29" s="2"/>
      <c r="G29" s="2"/>
      <c r="H29" s="7">
        <v>3</v>
      </c>
      <c r="I29" s="2" t="s">
        <v>50</v>
      </c>
      <c r="J29" s="2"/>
      <c r="K29" s="2"/>
      <c r="U29" s="7"/>
      <c r="V29" s="6" t="s">
        <v>96</v>
      </c>
      <c r="W29" s="1">
        <f>LN(1/0.25-1)*25.7/(-50+60)</f>
        <v>2.8234335818770422</v>
      </c>
      <c r="X29">
        <f>W29*1.6021E-19</f>
        <v>4.5234229415252096E-19</v>
      </c>
      <c r="AA29" s="7"/>
      <c r="AF29" s="7"/>
    </row>
    <row r="30" spans="2:33" x14ac:dyDescent="0.25">
      <c r="B30" s="7"/>
      <c r="C30" s="2"/>
      <c r="D30" s="2"/>
      <c r="E30" s="2"/>
      <c r="F30" s="2"/>
      <c r="G30" s="2"/>
      <c r="H30" s="7"/>
      <c r="I30" s="2" t="s">
        <v>51</v>
      </c>
      <c r="J30" s="2"/>
      <c r="K30" s="2"/>
      <c r="U30" s="8"/>
      <c r="AA30" s="8"/>
      <c r="AF30" s="8"/>
    </row>
    <row r="31" spans="2:33" x14ac:dyDescent="0.25">
      <c r="B31" s="7" t="s">
        <v>25</v>
      </c>
      <c r="C31" s="2" t="s">
        <v>20</v>
      </c>
      <c r="D31" s="2">
        <v>90</v>
      </c>
      <c r="E31" s="2" t="s">
        <v>19</v>
      </c>
      <c r="F31" s="2"/>
      <c r="G31" s="2"/>
      <c r="H31" s="7"/>
      <c r="I31" s="2" t="s">
        <v>52</v>
      </c>
      <c r="U31" s="7" t="s">
        <v>97</v>
      </c>
      <c r="V31" t="s">
        <v>98</v>
      </c>
      <c r="AA31" s="7"/>
      <c r="AF31" s="7"/>
    </row>
    <row r="32" spans="2:33" ht="15.75" x14ac:dyDescent="0.25">
      <c r="B32" s="7"/>
      <c r="C32" s="3" t="s">
        <v>15</v>
      </c>
      <c r="D32" s="2">
        <f>D31/(100-D31)</f>
        <v>9</v>
      </c>
      <c r="E32" s="2" t="s">
        <v>16</v>
      </c>
      <c r="H32" s="7"/>
      <c r="I32" s="2" t="s">
        <v>53</v>
      </c>
      <c r="U32" s="8"/>
      <c r="V32" s="1" t="s">
        <v>99</v>
      </c>
      <c r="W32" s="1">
        <f>4*EXP(60/25.7)</f>
        <v>41.302569408572296</v>
      </c>
      <c r="X32" s="1" t="s">
        <v>100</v>
      </c>
      <c r="AA32" s="8"/>
      <c r="AF32" s="8"/>
    </row>
    <row r="33" spans="2:32" ht="15.75" x14ac:dyDescent="0.25">
      <c r="B33" s="7"/>
      <c r="C33" s="3"/>
      <c r="D33" s="2">
        <v>1</v>
      </c>
      <c r="E33" s="2" t="s">
        <v>17</v>
      </c>
      <c r="H33" s="7"/>
      <c r="U33" s="8"/>
      <c r="W33">
        <v>0.38739000000000001</v>
      </c>
      <c r="X33" t="s">
        <v>138</v>
      </c>
      <c r="AA33" s="8"/>
      <c r="AF33" s="8"/>
    </row>
    <row r="34" spans="2:32" ht="15.75" x14ac:dyDescent="0.25">
      <c r="B34" s="7"/>
      <c r="C34" s="3"/>
      <c r="D34" s="2"/>
      <c r="E34" s="2"/>
      <c r="H34" s="7"/>
      <c r="U34" s="8"/>
      <c r="AA34" s="8"/>
      <c r="AF34" s="8"/>
    </row>
    <row r="35" spans="2:32" ht="15.75" x14ac:dyDescent="0.25">
      <c r="B35" s="7"/>
      <c r="C35" s="3" t="s">
        <v>18</v>
      </c>
      <c r="D35" s="2">
        <f>-8.314*298*LN(D32)</f>
        <v>-5443.7820905200524</v>
      </c>
      <c r="E35" s="2"/>
      <c r="H35" s="7"/>
      <c r="U35" s="8"/>
      <c r="AA35" s="8"/>
      <c r="AF35" s="8"/>
    </row>
    <row r="36" spans="2:32" ht="15.75" x14ac:dyDescent="0.25">
      <c r="B36" s="7"/>
      <c r="C36" s="3" t="s">
        <v>18</v>
      </c>
      <c r="D36" s="2">
        <f>-8.314*298*LN(D33)</f>
        <v>0</v>
      </c>
      <c r="U36" s="8"/>
      <c r="AA36" s="8"/>
      <c r="AF36" s="8"/>
    </row>
    <row r="37" spans="2:32" x14ac:dyDescent="0.25">
      <c r="B37" s="7"/>
      <c r="C37" s="4"/>
      <c r="U37" s="8"/>
      <c r="AA37" s="8"/>
      <c r="AF37" s="8"/>
    </row>
    <row r="38" spans="2:32" x14ac:dyDescent="0.25">
      <c r="B38" s="7"/>
      <c r="C38" s="4" t="s">
        <v>21</v>
      </c>
      <c r="D38">
        <f>D35-D36</f>
        <v>-5443.7820905200524</v>
      </c>
      <c r="U38" s="8"/>
      <c r="AA38" s="8"/>
      <c r="AF38" s="8"/>
    </row>
    <row r="39" spans="2:32" x14ac:dyDescent="0.25">
      <c r="B39" s="7"/>
      <c r="C39" s="4"/>
      <c r="U39" s="8"/>
      <c r="AA39" s="8"/>
      <c r="AF39" s="8"/>
    </row>
    <row r="40" spans="2:32" x14ac:dyDescent="0.25">
      <c r="B40" s="7"/>
      <c r="C40" s="4"/>
    </row>
    <row r="41" spans="2:32" x14ac:dyDescent="0.25">
      <c r="B41" s="7" t="s">
        <v>28</v>
      </c>
      <c r="C41" t="s">
        <v>29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Fierz</dc:creator>
  <cp:lastModifiedBy>Beat Fierz</cp:lastModifiedBy>
  <dcterms:created xsi:type="dcterms:W3CDTF">2020-01-16T16:31:21Z</dcterms:created>
  <dcterms:modified xsi:type="dcterms:W3CDTF">2025-01-16T10:10:03Z</dcterms:modified>
</cp:coreProperties>
</file>